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B6E41021-B34D-4F6B-9A2E-DE22D74476BE}" xr6:coauthVersionLast="47" xr6:coauthVersionMax="47" xr10:uidLastSave="{00000000-0000-0000-0000-000000000000}"/>
  <bookViews>
    <workbookView xWindow="-104" yWindow="-104" windowWidth="22326" windowHeight="11947" xr2:uid="{20EBEE6C-B22D-4B11-B707-99CF4C4C2FC1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9" l="1"/>
  <c r="C9" i="9"/>
  <c r="G5" i="9"/>
  <c r="F80" i="8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4" i="8"/>
  <c r="F51" i="8"/>
  <c r="F48" i="8"/>
  <c r="C48" i="8"/>
  <c r="F47" i="8"/>
  <c r="C47" i="8"/>
  <c r="F46" i="8"/>
  <c r="F42" i="8"/>
  <c r="F40" i="8"/>
  <c r="A39" i="8"/>
  <c r="H34" i="8"/>
  <c r="F55" i="8" s="1"/>
  <c r="E34" i="8"/>
  <c r="A34" i="8"/>
  <c r="H29" i="8"/>
  <c r="E29" i="8"/>
  <c r="A29" i="8"/>
  <c r="H24" i="8"/>
  <c r="F52" i="8" s="1"/>
  <c r="H23" i="8"/>
  <c r="H22" i="8"/>
  <c r="F50" i="8" s="1"/>
  <c r="H21" i="8"/>
  <c r="F49" i="8" s="1"/>
  <c r="H20" i="8"/>
  <c r="H19" i="8"/>
  <c r="E17" i="8"/>
  <c r="H15" i="8"/>
  <c r="H14" i="8"/>
  <c r="F45" i="8" s="1"/>
  <c r="C14" i="8"/>
  <c r="H12" i="8"/>
  <c r="F44" i="8" s="1"/>
  <c r="H11" i="8"/>
  <c r="F43" i="8" s="1"/>
  <c r="H10" i="8"/>
  <c r="H9" i="8"/>
  <c r="F41" i="8" s="1"/>
  <c r="H8" i="8"/>
  <c r="H7" i="8"/>
  <c r="F39" i="8" s="1"/>
  <c r="E5" i="8"/>
  <c r="H132" i="7"/>
  <c r="E128" i="7"/>
  <c r="C128" i="7"/>
  <c r="E123" i="7"/>
  <c r="E122" i="7"/>
  <c r="F122" i="7" s="1"/>
  <c r="G119" i="7"/>
  <c r="G118" i="7"/>
  <c r="H117" i="7"/>
  <c r="H113" i="7"/>
  <c r="H106" i="7"/>
  <c r="H100" i="7"/>
  <c r="H97" i="7"/>
  <c r="H102" i="7" s="1"/>
  <c r="H95" i="7"/>
  <c r="H92" i="7"/>
  <c r="G86" i="7"/>
  <c r="H85" i="7"/>
  <c r="G79" i="7"/>
  <c r="G75" i="7"/>
  <c r="H74" i="7"/>
  <c r="H66" i="7"/>
  <c r="H62" i="7"/>
  <c r="H61" i="7"/>
  <c r="H53" i="7"/>
  <c r="F45" i="7"/>
  <c r="G45" i="7" s="1"/>
  <c r="C45" i="7"/>
  <c r="H42" i="7"/>
  <c r="G38" i="7"/>
  <c r="G37" i="7"/>
  <c r="H36" i="7"/>
  <c r="H26" i="7"/>
  <c r="H25" i="7"/>
  <c r="H20" i="7"/>
  <c r="F12" i="7"/>
  <c r="H9" i="7"/>
  <c r="H7" i="7"/>
  <c r="H6" i="7"/>
  <c r="B4" i="7"/>
  <c r="B3" i="7"/>
  <c r="H132" i="6"/>
  <c r="E128" i="6"/>
  <c r="C128" i="6"/>
  <c r="E122" i="6"/>
  <c r="G119" i="6"/>
  <c r="G118" i="6"/>
  <c r="H117" i="6"/>
  <c r="H113" i="6"/>
  <c r="H106" i="6"/>
  <c r="H100" i="6"/>
  <c r="H97" i="6"/>
  <c r="H102" i="6" s="1"/>
  <c r="H95" i="6"/>
  <c r="H92" i="6"/>
  <c r="G86" i="6"/>
  <c r="H85" i="6"/>
  <c r="G79" i="6"/>
  <c r="H79" i="6" s="1"/>
  <c r="H74" i="6"/>
  <c r="H66" i="6"/>
  <c r="H57" i="6"/>
  <c r="H53" i="6"/>
  <c r="G51" i="6"/>
  <c r="G68" i="6" s="1"/>
  <c r="G45" i="6"/>
  <c r="F45" i="6"/>
  <c r="C45" i="6"/>
  <c r="H42" i="6"/>
  <c r="G38" i="6"/>
  <c r="G37" i="6"/>
  <c r="G39" i="6" s="1"/>
  <c r="G67" i="6" s="1"/>
  <c r="H36" i="6"/>
  <c r="H32" i="6"/>
  <c r="H26" i="6"/>
  <c r="H25" i="6"/>
  <c r="H20" i="6"/>
  <c r="F12" i="6"/>
  <c r="H9" i="6"/>
  <c r="H7" i="6"/>
  <c r="H6" i="6"/>
  <c r="B4" i="6"/>
  <c r="B3" i="6"/>
  <c r="H134" i="5"/>
  <c r="E129" i="5"/>
  <c r="C129" i="5"/>
  <c r="E124" i="5"/>
  <c r="E123" i="5"/>
  <c r="F123" i="5" s="1"/>
  <c r="G120" i="5"/>
  <c r="G119" i="5"/>
  <c r="H118" i="5"/>
  <c r="H114" i="5"/>
  <c r="H107" i="5"/>
  <c r="H103" i="5"/>
  <c r="H101" i="5"/>
  <c r="H98" i="5"/>
  <c r="H96" i="5"/>
  <c r="G88" i="5"/>
  <c r="G87" i="5"/>
  <c r="H86" i="5"/>
  <c r="G80" i="5"/>
  <c r="G76" i="5"/>
  <c r="H75" i="5"/>
  <c r="G68" i="5"/>
  <c r="H67" i="5"/>
  <c r="H63" i="5"/>
  <c r="H62" i="5"/>
  <c r="H54" i="5"/>
  <c r="H53" i="5"/>
  <c r="F45" i="5"/>
  <c r="C45" i="5"/>
  <c r="G45" i="5" s="1"/>
  <c r="H42" i="5"/>
  <c r="G38" i="5"/>
  <c r="G39" i="5" s="1"/>
  <c r="G37" i="5"/>
  <c r="H36" i="5"/>
  <c r="H28" i="5"/>
  <c r="H26" i="5"/>
  <c r="H32" i="5" s="1"/>
  <c r="H25" i="5"/>
  <c r="H20" i="5"/>
  <c r="F12" i="5"/>
  <c r="H9" i="5"/>
  <c r="H7" i="5"/>
  <c r="B3" i="5"/>
  <c r="H135" i="4"/>
  <c r="H134" i="4"/>
  <c r="E123" i="4"/>
  <c r="G120" i="4"/>
  <c r="G119" i="4"/>
  <c r="H118" i="4"/>
  <c r="H114" i="4"/>
  <c r="H107" i="4"/>
  <c r="H103" i="4"/>
  <c r="H101" i="4"/>
  <c r="H98" i="4"/>
  <c r="H96" i="4"/>
  <c r="G90" i="4"/>
  <c r="H86" i="4"/>
  <c r="G80" i="4"/>
  <c r="H80" i="4" s="1"/>
  <c r="H75" i="4"/>
  <c r="H67" i="4"/>
  <c r="H61" i="4"/>
  <c r="H60" i="4"/>
  <c r="H58" i="4"/>
  <c r="H57" i="4"/>
  <c r="H53" i="4"/>
  <c r="F45" i="4"/>
  <c r="C45" i="4"/>
  <c r="G45" i="4" s="1"/>
  <c r="H42" i="4"/>
  <c r="G38" i="4"/>
  <c r="G39" i="4" s="1"/>
  <c r="G68" i="4" s="1"/>
  <c r="H37" i="4"/>
  <c r="G37" i="4"/>
  <c r="H36" i="4"/>
  <c r="H26" i="4"/>
  <c r="H32" i="4" s="1"/>
  <c r="H25" i="4"/>
  <c r="H20" i="4"/>
  <c r="F12" i="4"/>
  <c r="H9" i="4"/>
  <c r="H7" i="4"/>
  <c r="C129" i="4" s="1"/>
  <c r="B3" i="4"/>
  <c r="H134" i="3"/>
  <c r="E129" i="3"/>
  <c r="C129" i="3"/>
  <c r="E123" i="3"/>
  <c r="G120" i="3"/>
  <c r="G119" i="3"/>
  <c r="H118" i="3"/>
  <c r="H114" i="3"/>
  <c r="H107" i="3"/>
  <c r="H103" i="3"/>
  <c r="H101" i="3"/>
  <c r="I98" i="3"/>
  <c r="I103" i="3" s="1"/>
  <c r="H98" i="3"/>
  <c r="H96" i="3"/>
  <c r="G89" i="3"/>
  <c r="G87" i="3"/>
  <c r="H86" i="3"/>
  <c r="I80" i="3"/>
  <c r="G80" i="3"/>
  <c r="H75" i="3"/>
  <c r="H67" i="3"/>
  <c r="H62" i="3"/>
  <c r="I61" i="3"/>
  <c r="H61" i="3"/>
  <c r="H53" i="3"/>
  <c r="F45" i="3"/>
  <c r="C45" i="3"/>
  <c r="G45" i="3" s="1"/>
  <c r="H42" i="3"/>
  <c r="G38" i="3"/>
  <c r="G37" i="3"/>
  <c r="H36" i="3"/>
  <c r="H32" i="3"/>
  <c r="H135" i="3" s="1"/>
  <c r="I26" i="3"/>
  <c r="I32" i="3" s="1"/>
  <c r="I37" i="3" s="1"/>
  <c r="H26" i="3"/>
  <c r="H25" i="3"/>
  <c r="H20" i="3"/>
  <c r="F12" i="3"/>
  <c r="H9" i="3"/>
  <c r="H7" i="3"/>
  <c r="B3" i="3"/>
  <c r="G31" i="2"/>
  <c r="H31" i="2" s="1"/>
  <c r="G30" i="2"/>
  <c r="H30" i="2" s="1"/>
  <c r="H29" i="2"/>
  <c r="G29" i="2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19" i="2" s="1"/>
  <c r="F4" i="2"/>
  <c r="F3" i="2"/>
  <c r="H190" i="1"/>
  <c r="H186" i="1"/>
  <c r="C186" i="1"/>
  <c r="C182" i="1"/>
  <c r="H182" i="1" s="1"/>
  <c r="C178" i="1"/>
  <c r="H178" i="1" s="1"/>
  <c r="H192" i="1" s="1"/>
  <c r="G89" i="8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E83" i="1" s="1"/>
  <c r="A83" i="1"/>
  <c r="D81" i="1"/>
  <c r="E80" i="1"/>
  <c r="D80" i="1"/>
  <c r="D78" i="1"/>
  <c r="G72" i="1"/>
  <c r="G71" i="1"/>
  <c r="G91" i="4" s="1"/>
  <c r="G70" i="1"/>
  <c r="G89" i="6" s="1"/>
  <c r="G69" i="1"/>
  <c r="G88" i="6" s="1"/>
  <c r="G68" i="1"/>
  <c r="G67" i="1"/>
  <c r="G87" i="4" s="1"/>
  <c r="E61" i="1"/>
  <c r="G78" i="4" s="1"/>
  <c r="E60" i="1"/>
  <c r="E59" i="1"/>
  <c r="H54" i="1"/>
  <c r="H53" i="1"/>
  <c r="H52" i="1"/>
  <c r="H51" i="1"/>
  <c r="H50" i="1"/>
  <c r="H49" i="1"/>
  <c r="H48" i="1"/>
  <c r="H47" i="1"/>
  <c r="H55" i="1" s="1"/>
  <c r="H108" i="4" s="1"/>
  <c r="F43" i="1"/>
  <c r="D43" i="1"/>
  <c r="E43" i="1" s="1"/>
  <c r="I42" i="1" s="1"/>
  <c r="A42" i="1"/>
  <c r="F40" i="1"/>
  <c r="D40" i="1"/>
  <c r="E40" i="1" s="1"/>
  <c r="I39" i="1"/>
  <c r="H54" i="4" s="1"/>
  <c r="A39" i="1"/>
  <c r="F37" i="1"/>
  <c r="D37" i="1"/>
  <c r="E37" i="1" s="1"/>
  <c r="I36" i="1"/>
  <c r="I54" i="3" s="1"/>
  <c r="A36" i="1"/>
  <c r="F34" i="1"/>
  <c r="E34" i="1"/>
  <c r="I33" i="1"/>
  <c r="H54" i="3" s="1"/>
  <c r="A33" i="1"/>
  <c r="I30" i="1"/>
  <c r="I28" i="1"/>
  <c r="I26" i="1"/>
  <c r="D24" i="1"/>
  <c r="E24" i="1" s="1"/>
  <c r="I24" i="1" s="1"/>
  <c r="I58" i="3" s="1"/>
  <c r="G22" i="1"/>
  <c r="I22" i="1" s="1"/>
  <c r="E22" i="1"/>
  <c r="I20" i="1"/>
  <c r="H57" i="7" s="1"/>
  <c r="I18" i="1"/>
  <c r="I56" i="3" s="1"/>
  <c r="I16" i="1"/>
  <c r="F7" i="1"/>
  <c r="H54" i="7" l="1"/>
  <c r="H54" i="6"/>
  <c r="H135" i="5"/>
  <c r="H37" i="5"/>
  <c r="H39" i="5" s="1"/>
  <c r="H68" i="5" s="1"/>
  <c r="H41" i="5"/>
  <c r="H45" i="5" s="1"/>
  <c r="H80" i="5"/>
  <c r="G51" i="7"/>
  <c r="H64" i="4"/>
  <c r="H70" i="4" s="1"/>
  <c r="I59" i="3"/>
  <c r="H59" i="6"/>
  <c r="H59" i="7"/>
  <c r="H59" i="3"/>
  <c r="H59" i="4"/>
  <c r="H59" i="5"/>
  <c r="G77" i="4"/>
  <c r="G77" i="5"/>
  <c r="G76" i="7"/>
  <c r="G77" i="3"/>
  <c r="G76" i="6"/>
  <c r="H55" i="4"/>
  <c r="H55" i="5"/>
  <c r="H55" i="3"/>
  <c r="H55" i="7"/>
  <c r="H56" i="4"/>
  <c r="H56" i="5"/>
  <c r="H56" i="7"/>
  <c r="H56" i="6"/>
  <c r="G89" i="4"/>
  <c r="G88" i="7"/>
  <c r="G89" i="5"/>
  <c r="G94" i="5" s="1"/>
  <c r="G90" i="5"/>
  <c r="G89" i="7"/>
  <c r="I55" i="3"/>
  <c r="I64" i="3" s="1"/>
  <c r="I70" i="3" s="1"/>
  <c r="G51" i="4"/>
  <c r="G90" i="7"/>
  <c r="G91" i="3"/>
  <c r="G91" i="5"/>
  <c r="G90" i="6"/>
  <c r="H56" i="3"/>
  <c r="G78" i="5"/>
  <c r="G92" i="5"/>
  <c r="G92" i="3"/>
  <c r="G91" i="6"/>
  <c r="G91" i="7"/>
  <c r="H60" i="3"/>
  <c r="H60" i="5"/>
  <c r="H60" i="6"/>
  <c r="H60" i="7"/>
  <c r="F129" i="5"/>
  <c r="H61" i="6"/>
  <c r="H62" i="4"/>
  <c r="I62" i="3"/>
  <c r="I38" i="3"/>
  <c r="I39" i="3" s="1"/>
  <c r="G92" i="4"/>
  <c r="F128" i="7"/>
  <c r="H108" i="5"/>
  <c r="H107" i="6"/>
  <c r="I108" i="3"/>
  <c r="H108" i="3"/>
  <c r="H107" i="7"/>
  <c r="H58" i="7"/>
  <c r="H58" i="3"/>
  <c r="H64" i="3" s="1"/>
  <c r="H70" i="3" s="1"/>
  <c r="H58" i="5"/>
  <c r="H58" i="6"/>
  <c r="H38" i="3"/>
  <c r="I60" i="3"/>
  <c r="D32" i="9"/>
  <c r="C32" i="9"/>
  <c r="H38" i="4"/>
  <c r="H39" i="4" s="1"/>
  <c r="H68" i="4" s="1"/>
  <c r="H133" i="6"/>
  <c r="G77" i="6"/>
  <c r="E62" i="1"/>
  <c r="G77" i="7"/>
  <c r="G78" i="3"/>
  <c r="G87" i="6"/>
  <c r="G88" i="3"/>
  <c r="G87" i="7"/>
  <c r="G88" i="4"/>
  <c r="H37" i="6"/>
  <c r="H55" i="6"/>
  <c r="H32" i="2"/>
  <c r="I135" i="3"/>
  <c r="H80" i="3"/>
  <c r="G90" i="3"/>
  <c r="G51" i="5"/>
  <c r="H38" i="6"/>
  <c r="G93" i="6"/>
  <c r="G39" i="7"/>
  <c r="G67" i="7" s="1"/>
  <c r="B32" i="9"/>
  <c r="C80" i="8"/>
  <c r="H61" i="5"/>
  <c r="H63" i="4"/>
  <c r="I63" i="3"/>
  <c r="H63" i="3"/>
  <c r="H38" i="5"/>
  <c r="G39" i="3"/>
  <c r="G68" i="3" s="1"/>
  <c r="G51" i="3"/>
  <c r="H11" i="9"/>
  <c r="H10" i="9"/>
  <c r="H8" i="9"/>
  <c r="H7" i="9"/>
  <c r="H6" i="9"/>
  <c r="H5" i="9"/>
  <c r="G76" i="3"/>
  <c r="G75" i="6"/>
  <c r="G76" i="4"/>
  <c r="E123" i="6"/>
  <c r="F122" i="6" s="1"/>
  <c r="F128" i="6" s="1"/>
  <c r="E124" i="4"/>
  <c r="F123" i="4" s="1"/>
  <c r="H37" i="3"/>
  <c r="E124" i="3"/>
  <c r="F123" i="3" s="1"/>
  <c r="F129" i="3" s="1"/>
  <c r="H62" i="6"/>
  <c r="H57" i="3"/>
  <c r="I57" i="3"/>
  <c r="H27" i="7"/>
  <c r="H32" i="7" s="1"/>
  <c r="E129" i="4"/>
  <c r="F129" i="4" s="1"/>
  <c r="H57" i="5"/>
  <c r="H38" i="7" l="1"/>
  <c r="H133" i="7"/>
  <c r="H37" i="7"/>
  <c r="H39" i="7" s="1"/>
  <c r="H67" i="7" s="1"/>
  <c r="H79" i="7"/>
  <c r="I68" i="3"/>
  <c r="I41" i="3"/>
  <c r="D28" i="9"/>
  <c r="C28" i="9"/>
  <c r="B28" i="9"/>
  <c r="H90" i="7"/>
  <c r="G69" i="5"/>
  <c r="H51" i="5"/>
  <c r="G94" i="3"/>
  <c r="D29" i="9"/>
  <c r="C29" i="9"/>
  <c r="B29" i="9"/>
  <c r="H41" i="4"/>
  <c r="H39" i="3"/>
  <c r="G79" i="4"/>
  <c r="G79" i="5"/>
  <c r="G78" i="6"/>
  <c r="G78" i="7"/>
  <c r="G79" i="3"/>
  <c r="D30" i="9"/>
  <c r="C30" i="9"/>
  <c r="B30" i="9"/>
  <c r="G69" i="4"/>
  <c r="C33" i="9"/>
  <c r="D33" i="9"/>
  <c r="B33" i="9"/>
  <c r="D34" i="9"/>
  <c r="C34" i="9"/>
  <c r="B34" i="9"/>
  <c r="H49" i="5"/>
  <c r="H74" i="5"/>
  <c r="H76" i="5" s="1"/>
  <c r="H48" i="5"/>
  <c r="H50" i="5"/>
  <c r="H47" i="5"/>
  <c r="H44" i="5"/>
  <c r="H43" i="5"/>
  <c r="H46" i="5"/>
  <c r="G69" i="3"/>
  <c r="G94" i="4"/>
  <c r="D31" i="9"/>
  <c r="C31" i="9"/>
  <c r="B31" i="9"/>
  <c r="G93" i="7"/>
  <c r="H39" i="6"/>
  <c r="G68" i="7"/>
  <c r="H63" i="6"/>
  <c r="H69" i="6" s="1"/>
  <c r="H64" i="5"/>
  <c r="H70" i="5" s="1"/>
  <c r="H63" i="7"/>
  <c r="H69" i="7" s="1"/>
  <c r="C35" i="9" l="1"/>
  <c r="H43" i="4"/>
  <c r="H50" i="4"/>
  <c r="H47" i="4"/>
  <c r="H46" i="4"/>
  <c r="H44" i="4"/>
  <c r="H49" i="4"/>
  <c r="H74" i="4"/>
  <c r="H48" i="4"/>
  <c r="H45" i="4"/>
  <c r="D35" i="9"/>
  <c r="H67" i="6"/>
  <c r="H41" i="6"/>
  <c r="H77" i="5"/>
  <c r="I46" i="3"/>
  <c r="I50" i="3"/>
  <c r="I44" i="3"/>
  <c r="I43" i="3"/>
  <c r="I48" i="3"/>
  <c r="I74" i="3"/>
  <c r="I47" i="3"/>
  <c r="I45" i="3"/>
  <c r="I49" i="3"/>
  <c r="B35" i="9"/>
  <c r="H69" i="5"/>
  <c r="H71" i="5" s="1"/>
  <c r="H87" i="5"/>
  <c r="H78" i="5"/>
  <c r="H79" i="5"/>
  <c r="H79" i="4"/>
  <c r="H81" i="5"/>
  <c r="H137" i="5" s="1"/>
  <c r="I71" i="3"/>
  <c r="I79" i="3"/>
  <c r="I51" i="3"/>
  <c r="I69" i="3" s="1"/>
  <c r="H51" i="4"/>
  <c r="H68" i="3"/>
  <c r="H41" i="3"/>
  <c r="H41" i="7"/>
  <c r="I136" i="3" l="1"/>
  <c r="I76" i="3"/>
  <c r="I77" i="3"/>
  <c r="I78" i="3"/>
  <c r="H78" i="4"/>
  <c r="H76" i="4"/>
  <c r="H77" i="4"/>
  <c r="H46" i="7"/>
  <c r="H44" i="7"/>
  <c r="H43" i="7"/>
  <c r="H48" i="7"/>
  <c r="H50" i="7"/>
  <c r="H49" i="7"/>
  <c r="H47" i="7"/>
  <c r="H73" i="7"/>
  <c r="H45" i="7"/>
  <c r="H51" i="7"/>
  <c r="H47" i="3"/>
  <c r="H50" i="3"/>
  <c r="H44" i="3"/>
  <c r="H43" i="3"/>
  <c r="H48" i="3"/>
  <c r="H49" i="3"/>
  <c r="H74" i="3"/>
  <c r="H46" i="3"/>
  <c r="H45" i="3"/>
  <c r="H51" i="3"/>
  <c r="H69" i="4"/>
  <c r="H71" i="4" s="1"/>
  <c r="H87" i="4"/>
  <c r="H136" i="5"/>
  <c r="H85" i="5"/>
  <c r="H44" i="6"/>
  <c r="H43" i="6"/>
  <c r="H49" i="6"/>
  <c r="H48" i="6"/>
  <c r="H73" i="6"/>
  <c r="H47" i="6"/>
  <c r="H50" i="6"/>
  <c r="H46" i="6"/>
  <c r="H51" i="6"/>
  <c r="H45" i="6"/>
  <c r="H93" i="5" l="1"/>
  <c r="H88" i="5"/>
  <c r="H91" i="5"/>
  <c r="H92" i="5"/>
  <c r="H90" i="5"/>
  <c r="H89" i="5"/>
  <c r="H68" i="7"/>
  <c r="H70" i="7" s="1"/>
  <c r="H86" i="7"/>
  <c r="H68" i="6"/>
  <c r="H70" i="6" s="1"/>
  <c r="H86" i="6"/>
  <c r="H81" i="4"/>
  <c r="H137" i="4" s="1"/>
  <c r="H136" i="4"/>
  <c r="H85" i="4"/>
  <c r="I87" i="3"/>
  <c r="H69" i="3"/>
  <c r="H71" i="3" s="1"/>
  <c r="H87" i="3"/>
  <c r="H75" i="7"/>
  <c r="H76" i="7"/>
  <c r="H77" i="7"/>
  <c r="H78" i="7"/>
  <c r="H76" i="6"/>
  <c r="H77" i="6"/>
  <c r="H75" i="6"/>
  <c r="H78" i="6"/>
  <c r="I81" i="3"/>
  <c r="H76" i="3"/>
  <c r="H77" i="3"/>
  <c r="H78" i="3"/>
  <c r="H79" i="3"/>
  <c r="H80" i="7" l="1"/>
  <c r="H135" i="7" s="1"/>
  <c r="H134" i="6"/>
  <c r="H84" i="6"/>
  <c r="H134" i="7"/>
  <c r="H84" i="7"/>
  <c r="H136" i="3"/>
  <c r="H85" i="3"/>
  <c r="H81" i="3"/>
  <c r="H137" i="3" s="1"/>
  <c r="I137" i="3"/>
  <c r="I85" i="3"/>
  <c r="H93" i="4"/>
  <c r="H90" i="4"/>
  <c r="H91" i="4"/>
  <c r="H88" i="4"/>
  <c r="H92" i="4"/>
  <c r="H89" i="4"/>
  <c r="H80" i="6"/>
  <c r="H135" i="6" s="1"/>
  <c r="H94" i="5"/>
  <c r="H102" i="5" s="1"/>
  <c r="H104" i="5" s="1"/>
  <c r="H93" i="3" l="1"/>
  <c r="H89" i="3"/>
  <c r="H90" i="3"/>
  <c r="H92" i="3"/>
  <c r="H91" i="3"/>
  <c r="H88" i="3"/>
  <c r="H94" i="3" s="1"/>
  <c r="H102" i="3" s="1"/>
  <c r="H104" i="3" s="1"/>
  <c r="H138" i="3" s="1"/>
  <c r="H94" i="4"/>
  <c r="H102" i="4" s="1"/>
  <c r="H104" i="4" s="1"/>
  <c r="H91" i="7"/>
  <c r="H87" i="7"/>
  <c r="H88" i="7"/>
  <c r="H89" i="7"/>
  <c r="I93" i="3"/>
  <c r="I89" i="3"/>
  <c r="I90" i="3"/>
  <c r="I91" i="3"/>
  <c r="I92" i="3"/>
  <c r="I88" i="3"/>
  <c r="I94" i="3" s="1"/>
  <c r="I102" i="3" s="1"/>
  <c r="I104" i="3" s="1"/>
  <c r="H89" i="6"/>
  <c r="H88" i="6"/>
  <c r="H91" i="6"/>
  <c r="H87" i="6"/>
  <c r="H90" i="6"/>
  <c r="H138" i="5"/>
  <c r="H115" i="5"/>
  <c r="H115" i="3"/>
  <c r="H93" i="7" l="1"/>
  <c r="H101" i="7" s="1"/>
  <c r="H103" i="7" s="1"/>
  <c r="H109" i="3"/>
  <c r="H112" i="3" s="1"/>
  <c r="H139" i="3" s="1"/>
  <c r="H140" i="3" s="1"/>
  <c r="H119" i="3"/>
  <c r="H93" i="6"/>
  <c r="H101" i="6" s="1"/>
  <c r="H103" i="6" s="1"/>
  <c r="H138" i="4"/>
  <c r="H115" i="4"/>
  <c r="I138" i="3"/>
  <c r="I115" i="3"/>
  <c r="H109" i="5"/>
  <c r="H112" i="5" s="1"/>
  <c r="H139" i="5" s="1"/>
  <c r="H119" i="5"/>
  <c r="H132" i="5" s="1"/>
  <c r="H140" i="5"/>
  <c r="H119" i="4" l="1"/>
  <c r="H132" i="4"/>
  <c r="H109" i="4"/>
  <c r="H112" i="4" s="1"/>
  <c r="H139" i="4" s="1"/>
  <c r="H120" i="4"/>
  <c r="H142" i="4" s="1"/>
  <c r="E61" i="8" s="1"/>
  <c r="G61" i="8" s="1"/>
  <c r="H140" i="4"/>
  <c r="I109" i="3"/>
  <c r="I112" i="3" s="1"/>
  <c r="I139" i="3" s="1"/>
  <c r="I140" i="3" s="1"/>
  <c r="I120" i="3"/>
  <c r="I130" i="3" s="1"/>
  <c r="I142" i="3"/>
  <c r="I119" i="3"/>
  <c r="H136" i="6"/>
  <c r="H114" i="6"/>
  <c r="H120" i="5"/>
  <c r="H142" i="5" s="1"/>
  <c r="F15" i="8" s="1"/>
  <c r="G15" i="8" s="1"/>
  <c r="H120" i="3"/>
  <c r="H142" i="3" s="1"/>
  <c r="H132" i="3"/>
  <c r="H130" i="5"/>
  <c r="H136" i="7"/>
  <c r="H114" i="7"/>
  <c r="D46" i="8" l="1"/>
  <c r="G46" i="8" s="1"/>
  <c r="I15" i="8"/>
  <c r="I141" i="3"/>
  <c r="I121" i="3"/>
  <c r="F14" i="8"/>
  <c r="G14" i="8" s="1"/>
  <c r="F22" i="8"/>
  <c r="G22" i="8" s="1"/>
  <c r="F19" i="8"/>
  <c r="G19" i="8" s="1"/>
  <c r="F10" i="8"/>
  <c r="G10" i="8" s="1"/>
  <c r="F7" i="8"/>
  <c r="G7" i="8" s="1"/>
  <c r="F24" i="8"/>
  <c r="G24" i="8" s="1"/>
  <c r="F21" i="8"/>
  <c r="G21" i="8" s="1"/>
  <c r="F12" i="8"/>
  <c r="G12" i="8" s="1"/>
  <c r="F9" i="8"/>
  <c r="G9" i="8" s="1"/>
  <c r="F20" i="8"/>
  <c r="G20" i="8" s="1"/>
  <c r="F11" i="8"/>
  <c r="G11" i="8" s="1"/>
  <c r="F8" i="8"/>
  <c r="G8" i="8" s="1"/>
  <c r="F23" i="8"/>
  <c r="G23" i="8" s="1"/>
  <c r="H144" i="3"/>
  <c r="I13" i="8" s="1"/>
  <c r="G53" i="8" s="1"/>
  <c r="H118" i="7"/>
  <c r="H129" i="7" s="1"/>
  <c r="H108" i="7"/>
  <c r="H111" i="7" s="1"/>
  <c r="H137" i="7" s="1"/>
  <c r="H138" i="7" s="1"/>
  <c r="H119" i="7"/>
  <c r="H140" i="7" s="1"/>
  <c r="H121" i="5"/>
  <c r="H141" i="5"/>
  <c r="H130" i="4"/>
  <c r="H130" i="3"/>
  <c r="H108" i="6"/>
  <c r="H111" i="6" s="1"/>
  <c r="H137" i="6" s="1"/>
  <c r="H118" i="6"/>
  <c r="H129" i="6" s="1"/>
  <c r="H119" i="6"/>
  <c r="H140" i="6" s="1"/>
  <c r="H138" i="6"/>
  <c r="F34" i="8" l="1"/>
  <c r="G34" i="8" s="1"/>
  <c r="E78" i="8"/>
  <c r="G78" i="8" s="1"/>
  <c r="H120" i="7"/>
  <c r="H139" i="7"/>
  <c r="E76" i="8"/>
  <c r="G76" i="8" s="1"/>
  <c r="G80" i="8" s="1"/>
  <c r="F29" i="8"/>
  <c r="G29" i="8" s="1"/>
  <c r="H139" i="6"/>
  <c r="H120" i="6"/>
  <c r="D39" i="8"/>
  <c r="G39" i="8" s="1"/>
  <c r="I7" i="8"/>
  <c r="D49" i="8"/>
  <c r="G49" i="8" s="1"/>
  <c r="I21" i="8"/>
  <c r="D50" i="8"/>
  <c r="G50" i="8" s="1"/>
  <c r="I22" i="8"/>
  <c r="I23" i="8"/>
  <c r="D51" i="8"/>
  <c r="G51" i="8" s="1"/>
  <c r="I24" i="8"/>
  <c r="D52" i="8"/>
  <c r="G52" i="8" s="1"/>
  <c r="D42" i="8"/>
  <c r="G42" i="8" s="1"/>
  <c r="I10" i="8"/>
  <c r="I14" i="8"/>
  <c r="D45" i="8"/>
  <c r="G45" i="8" s="1"/>
  <c r="H141" i="4"/>
  <c r="H121" i="4"/>
  <c r="D47" i="8"/>
  <c r="G47" i="8" s="1"/>
  <c r="I19" i="8"/>
  <c r="D40" i="8"/>
  <c r="G40" i="8" s="1"/>
  <c r="I8" i="8"/>
  <c r="H141" i="3"/>
  <c r="H121" i="3"/>
  <c r="D43" i="8"/>
  <c r="G43" i="8" s="1"/>
  <c r="I11" i="8"/>
  <c r="I20" i="8"/>
  <c r="D48" i="8"/>
  <c r="G48" i="8" s="1"/>
  <c r="D41" i="8"/>
  <c r="G41" i="8" s="1"/>
  <c r="I9" i="8"/>
  <c r="D44" i="8"/>
  <c r="G44" i="8" s="1"/>
  <c r="I12" i="8"/>
  <c r="J15" i="8" l="1"/>
  <c r="I29" i="8"/>
  <c r="J29" i="8" s="1"/>
  <c r="D54" i="8"/>
  <c r="G54" i="8" s="1"/>
  <c r="G56" i="8" s="1"/>
  <c r="G83" i="8" s="1"/>
  <c r="G92" i="8" s="1"/>
  <c r="G95" i="8" s="1"/>
  <c r="J24" i="8"/>
  <c r="D55" i="8"/>
  <c r="G55" i="8" s="1"/>
  <c r="I34" i="8"/>
  <c r="J34" i="8" s="1"/>
  <c r="K36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92335F77-2965-4D48-8CB3-12AAE7D17E04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2F9E0C67-61F3-48D4-BE12-B666E7693A80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86004B6F-BC98-42C3-BAB2-2FC4E30CEA29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847F35ED-B3F9-42CD-9491-FECAE6506647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C5149274-5022-4C3C-8F14-BF0625007AAE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9764E52D-4928-493C-8A12-54BB43A68F0A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95838D03-C0BD-4634-86EF-394F4BCB5222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<sst xmlns="http://schemas.openxmlformats.org/spreadsheetml/2006/main" count="1664" uniqueCount="485">
  <si>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</si>
  <si>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</si>
  <si>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</si>
  <si>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Guarulhos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</si>
  <si>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</si>
  <si>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</si>
  <si>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</si>
  <si>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</si>
  <si>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</si>
  <si>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DRF/Guarulhos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</si>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</sst>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249F4048-092D-4909-AAC1-CB7445E5486E}"/>
    <cellStyle name="Excel Built-in Percent" xfId="4" xr:uid="{AFCBFBA6-21D4-4B3E-921A-AABEEBC5C6A3}"/>
    <cellStyle name="Excel Built-in Percent 2" xfId="6" xr:uid="{59689C9A-C03B-478B-A86E-ABC8F712DEE6}"/>
    <cellStyle name="Excel_BuiltIn_Currency" xfId="5" xr:uid="{2F341D64-D56A-4C23-9ED1-F57DE9E07372}"/>
    <cellStyle name="Moeda" xfId="2" builtinId="4"/>
    <cellStyle name="Moeda_Plan1_1_Limpeza2011- Planilhas" xfId="8" xr:uid="{EC428548-415B-4D22-AB47-7441398FC614}"/>
    <cellStyle name="Normal" xfId="0" builtinId="0"/>
    <cellStyle name="Normal 2" xfId="10" xr:uid="{5DD85A07-0FA4-41D8-B660-08FF17AC09BE}"/>
    <cellStyle name="Normal_Limpeza2011- Planilhas" xfId="7" xr:uid="{9AEB8AA9-8297-4E70-AB21-A08B1770F228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DA244-47B4-46DE-83D0-FF712BB954B4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Guarulhos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118.57319999999997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5.0999999999999996</v>
      </c>
      <c r="E34" s="43">
        <f>B34*C34*D34</f>
        <v>221.60519999999997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Guarulhos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109.23719999999997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5.0999999999999996</v>
      </c>
      <c r="E37" s="43">
        <f>B37*C37*D37</f>
        <v>221.60519999999997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Guarulhos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159.78599999999997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5.0999999999999996</v>
      </c>
      <c r="E40" s="43">
        <f>B40*C40*D40</f>
        <v>221.60519999999997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Guarulhos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108.66479999999997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5.0999999999999996</v>
      </c>
      <c r="E43" s="43">
        <f>B43*C43*D43</f>
        <v>221.60519999999997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Guarulhos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116">
        <f>D83+$E$80</f>
        <v>0.14250000000000002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30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30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2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8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8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3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3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30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6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7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30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15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5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30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11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6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16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8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20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20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12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6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3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8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4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5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8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10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4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2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1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2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2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3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6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1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1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1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4</v>
      </c>
      <c r="G161" s="153">
        <v>1</v>
      </c>
      <c r="H161" s="130">
        <f t="shared" ref="H161:H172" si="1">E161*F161/G161</f>
        <v>47.72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8</v>
      </c>
      <c r="G162" s="153">
        <v>1</v>
      </c>
      <c r="H162" s="130">
        <f t="shared" si="1"/>
        <v>471.76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15</v>
      </c>
      <c r="G163" s="153">
        <v>1</v>
      </c>
      <c r="H163" s="130">
        <f t="shared" si="1"/>
        <v>798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70</v>
      </c>
      <c r="G164" s="153">
        <v>1</v>
      </c>
      <c r="H164" s="130">
        <f t="shared" si="1"/>
        <v>2030.7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8</v>
      </c>
      <c r="G165" s="153">
        <v>1</v>
      </c>
      <c r="H165" s="130">
        <f t="shared" si="1"/>
        <v>51.52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2</v>
      </c>
      <c r="G166" s="153">
        <v>1</v>
      </c>
      <c r="H166" s="130">
        <f t="shared" si="1"/>
        <v>40.6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2</v>
      </c>
      <c r="G167" s="153">
        <v>1</v>
      </c>
      <c r="H167" s="130">
        <f t="shared" si="1"/>
        <v>90.28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12</v>
      </c>
      <c r="G168" s="153">
        <v>24</v>
      </c>
      <c r="H168" s="130">
        <f t="shared" si="1"/>
        <v>11.6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25</v>
      </c>
      <c r="G169" s="153">
        <v>24</v>
      </c>
      <c r="H169" s="130">
        <f t="shared" si="1"/>
        <v>33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18</v>
      </c>
      <c r="G170" s="153">
        <v>24</v>
      </c>
      <c r="H170" s="130">
        <f t="shared" si="1"/>
        <v>20.8125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16</v>
      </c>
      <c r="G171" s="153">
        <v>24</v>
      </c>
      <c r="H171" s="130">
        <f t="shared" si="1"/>
        <v>18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30</v>
      </c>
      <c r="G172" s="153">
        <v>24</v>
      </c>
      <c r="H172" s="130">
        <f t="shared" si="1"/>
        <v>27.1875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3641.1800000000003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3481</v>
      </c>
      <c r="B178" s="161">
        <v>0.14000000000000001</v>
      </c>
      <c r="C178" s="162">
        <f>A178*B178</f>
        <v>487.34000000000003</v>
      </c>
      <c r="D178" s="163" t="s">
        <v>209</v>
      </c>
      <c r="E178" s="163"/>
      <c r="F178" s="163"/>
      <c r="G178" s="163"/>
      <c r="H178" s="164">
        <f>C178*2</f>
        <v>974.68000000000006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34</v>
      </c>
      <c r="B182" s="161">
        <v>47</v>
      </c>
      <c r="C182" s="162">
        <f>A182*B182</f>
        <v>1598</v>
      </c>
      <c r="D182" s="163" t="s">
        <v>209</v>
      </c>
      <c r="E182" s="163"/>
      <c r="F182" s="163"/>
      <c r="G182" s="163"/>
      <c r="H182" s="164">
        <f>C182*2</f>
        <v>3196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5707.38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01E15968-6727-476F-A1B7-49C6BCD61C1D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D39BADD8-E8EA-4510-A954-208FCE2B1523}">
      <formula1>0</formula1>
      <formula2>0</formula2>
    </dataValidation>
    <dataValidation errorStyle="warning" allowBlank="1" showInputMessage="1" showErrorMessage="1" errorTitle="OK" error="Atingiu o valor desejado." sqref="B12 E12 E68:F72" xr:uid="{2019EEB2-A502-46C3-8085-09CA4FE249C8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BD436-F2F3-41D9-9702-EAD58D3FD7EF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Guarulhos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>
        <v>260</v>
      </c>
      <c r="C4" s="180">
        <v>1200</v>
      </c>
      <c r="D4" s="181"/>
      <c r="E4" s="182"/>
      <c r="F4" s="183">
        <f>B4/C4</f>
        <v>0.21666666666666667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2100</v>
      </c>
      <c r="C5" s="188">
        <v>1200</v>
      </c>
      <c r="D5" s="188"/>
      <c r="E5" s="188"/>
      <c r="F5" s="183">
        <f t="shared" ref="F5:F11" si="0">B5/C5</f>
        <v>1.75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>
        <v>420</v>
      </c>
      <c r="C7" s="188">
        <v>2500</v>
      </c>
      <c r="D7" s="188"/>
      <c r="E7" s="188"/>
      <c r="F7" s="183">
        <f t="shared" si="0"/>
        <v>0.16800000000000001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>
        <v>445</v>
      </c>
      <c r="C9" s="188">
        <v>1500</v>
      </c>
      <c r="D9" s="188"/>
      <c r="E9" s="188"/>
      <c r="F9" s="183">
        <f t="shared" si="0"/>
        <v>0.29666666666666669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210</v>
      </c>
      <c r="C10" s="188">
        <v>300</v>
      </c>
      <c r="D10" s="188"/>
      <c r="E10" s="188"/>
      <c r="F10" s="183">
        <f t="shared" si="0"/>
        <v>0.7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Guarulhos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1350</v>
      </c>
      <c r="C13" s="188">
        <v>2700</v>
      </c>
      <c r="D13" s="188"/>
      <c r="E13" s="180"/>
      <c r="F13" s="195">
        <f t="shared" ref="F13:F18" si="1">B13/C13</f>
        <v>0.5</v>
      </c>
    </row>
    <row r="14" spans="1:19" ht="31.7" customHeight="1">
      <c r="A14" s="196" t="s">
        <v>235</v>
      </c>
      <c r="B14" s="197">
        <v>120</v>
      </c>
      <c r="C14" s="198">
        <v>9000</v>
      </c>
      <c r="D14" s="198"/>
      <c r="E14" s="199"/>
      <c r="F14" s="200">
        <f t="shared" si="1"/>
        <v>1.3333333333333334E-2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>
        <v>925</v>
      </c>
      <c r="C16" s="198">
        <v>2700</v>
      </c>
      <c r="D16" s="198"/>
      <c r="E16" s="199"/>
      <c r="F16" s="200">
        <f t="shared" si="1"/>
        <v>0.34259259259259262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>
        <v>660</v>
      </c>
      <c r="C18" s="198">
        <v>100000</v>
      </c>
      <c r="D18" s="198"/>
      <c r="E18" s="199"/>
      <c r="F18" s="200">
        <f t="shared" si="1"/>
        <v>6.6E-3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3.9938592592592599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4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/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Guarulhos / SP</v>
      </c>
      <c r="I27" s="186"/>
      <c r="J27" s="187"/>
    </row>
    <row r="28" spans="1:19" ht="24.8" customHeight="1">
      <c r="A28" s="30" t="s">
        <v>248</v>
      </c>
      <c r="B28" s="179">
        <v>91.57</v>
      </c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4.0424686561892995E-3</v>
      </c>
      <c r="I28" s="194"/>
      <c r="J28" s="194"/>
    </row>
    <row r="29" spans="1:19" ht="27.4" customHeight="1">
      <c r="A29" s="30" t="s">
        <v>249</v>
      </c>
      <c r="B29" s="179">
        <v>304.18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6.7851128138209482E-2</v>
      </c>
      <c r="I29" s="194"/>
      <c r="J29" s="194"/>
    </row>
    <row r="30" spans="1:19" ht="27.25" customHeight="1">
      <c r="A30" s="30" t="s">
        <v>250</v>
      </c>
      <c r="B30" s="179">
        <v>395.75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8.8276954305662444E-2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0.16017055110006123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886B3-7B71-4B2E-9B24-CFFF3B62CB66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Guarulhos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4905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Guarulhos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Guarulhos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Guarulhos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Guarulhos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118.57319999999997</v>
      </c>
      <c r="I54" s="257">
        <f>Licitante!I36</f>
        <v>109.23719999999997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1038.1532000000002</v>
      </c>
      <c r="I64" s="259">
        <f>SUM(I54:I63)</f>
        <v>1028.8172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Guarulhos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1038.1532000000002</v>
      </c>
      <c r="I70" s="260">
        <f t="shared" si="3"/>
        <v>1028.8172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1937.0293454545458</v>
      </c>
      <c r="I71" s="259">
        <f t="shared" si="4"/>
        <v>2009.1428727272728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Guarulhos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2917.430039512788</v>
      </c>
      <c r="I85" s="260">
        <f>I32+I71-(I54+I55+I62)+I81</f>
        <v>3163.776774982266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Guarulhos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7.9874881300829239</v>
      </c>
      <c r="I88" s="248">
        <f>G88*I85</f>
        <v>8.661948733695457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0.59906160975621925</v>
      </c>
      <c r="I89" s="248">
        <f>G89*I85</f>
        <v>0.64964615502715928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0.93453611121970204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19.169971512199016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23.962464390248773</v>
      </c>
      <c r="I92" s="248">
        <f>G92*I85</f>
        <v>25.985846201086375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272.73895646425046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Guarulhos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Guarulhos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272.73895646425046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272.73895646425046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Guarulhos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559.06285626959595</v>
      </c>
      <c r="I109" s="257">
        <f>I115*Licitante!H127</f>
        <v>593.91770640331595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629.28493960292928</v>
      </c>
      <c r="I112" s="259">
        <f t="shared" si="11"/>
        <v>664.13978973664928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Guarulhos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4658.8571355799668</v>
      </c>
      <c r="I115" s="259">
        <f>(I32+I71+I81+I104+I108+I110+I111)/(1-Licitante!H127)</f>
        <v>4949.3142200276334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Guarulhos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232.94285677899836</v>
      </c>
      <c r="I119" s="257">
        <f>G119*I115</f>
        <v>247.46571100138169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489.1799992358965</v>
      </c>
      <c r="I120" s="248">
        <f>G120*(I115+I119)</f>
        <v>519.6779931029015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894.21533388019589</v>
      </c>
      <c r="I121" s="292">
        <f>I130*F129</f>
        <v>949.96531100734478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Guarulhos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6275.1953254750579</v>
      </c>
      <c r="I130" s="259">
        <f>(I115+I119+I120)/(1-F129)</f>
        <v>6666.4232351392611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5435.3333248432946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Guarulhos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1937.0293454545458</v>
      </c>
      <c r="I136" s="257">
        <f>I71</f>
        <v>2009.1428727272728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272.73895646425046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629.28493960292928</v>
      </c>
      <c r="I139" s="257">
        <f>I112</f>
        <v>664.13978973664928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4658.8571355799677</v>
      </c>
      <c r="I140" s="248">
        <f t="shared" si="12"/>
        <v>4949.3142200276343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6275.1953254750579</v>
      </c>
      <c r="I141" s="257">
        <f t="shared" si="13"/>
        <v>6666.4232351392611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6275.2</v>
      </c>
      <c r="I142" s="300">
        <f>ROUND((I115+I119+I120)/(1-(F129)),2)</f>
        <v>6666.42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391.22000000000025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D5EDE-2818-41F7-A1C1-4716E334C635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Guarulhos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4905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Guarulhos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Guarulhos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Guarulhos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Guarulhos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159.78599999999997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929.3660000000001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Guarulhos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929.3660000000001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1468.6916872727274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Guarulhos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1829.9580237076725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Guarulhos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5.0101520156267556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0.37576140117200663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0.58618778582833042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12.024364837504214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15.030456046880268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Guarulhos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Guarulhos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Guarulhos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381.25558499379048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451.47766832712381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Guarulhos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3177.1298749482539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Guarulhos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158.85649374741271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333.59863686956669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609.81441783445575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Guarulhos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4279.3994233996891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3706.6515207729626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Guarulhos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1468.6916872727274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451.47766832712381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3177.1298749482544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4279.3994233996891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4279.3999999999996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355A0-4A0E-4065-AF8A-CBF188C2E191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Guarulhos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4905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Guarulhos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Guarulhos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Guarulhos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Guarulhos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118.57319999999997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1038.1532000000002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Guarulhos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1038.1532000000002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2254.870945454546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Guarulhos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3878.7522617304467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Guarulhos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10.619444932869122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0.79645836996518404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1.2424750571456873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25.486667838885893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31.858334798607366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367.9107793445807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Guarulhos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Guarulhos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367.9107793445807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367.9107793445807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Guarulhos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703.13022605568551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773.35230938901884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Guarulhos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5859.4185504640463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Guarulhos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292.97092752320231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615.23894779872489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1124.6496217778442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Guarulhos / SP</v>
      </c>
      <c r="D129" s="295"/>
      <c r="E129" s="296">
        <f>Licitante!D83</f>
        <v>0.05</v>
      </c>
      <c r="F129" s="262">
        <f>E129+F123</f>
        <v>0.14250000000000002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7892.2780475638183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6835.988308874721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Guarulhos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2254.870945454546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367.9107793445807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773.35230938901884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5859.4185504640463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7892.2780475638183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7892.28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14114-06C0-4098-BBA8-B02451A618BB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Guarulhos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699.93000000000006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Guarulhos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Guarulhos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Guarulhos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Guarulhos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108.66479999999997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1028.2447999999999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Guarulhos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1028.2447999999999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2013.5642290909091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Guarulhos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3178.8805529795595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Guarulhos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8.7033006241740161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0.65274754681305114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20.88792149801764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26.109901872522052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Guarulhos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Guarulhos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Guarulhos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596.8936697189946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667.11575305232793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Guarulhos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4974.1139143249547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Guarulhos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248.70569571624776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522.28196100412026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954.72533396380027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Guarulhos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6699.8269050091239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Guarulhos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2013.5642290909091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667.11575305232793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4974.1139143249547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6699.8269050091239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6699.83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5EACD-3C18-4E26-AFF3-96B3BB9DF87F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Guarulhos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91.57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Guarulhos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Guarulhos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Guarulhos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Guarulhos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108.66479999999997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1028.2447999999999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Guarulhos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1028.2447999999999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2309.1600578181819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Guarulhos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4072.9197188734274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Guarulhos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11.151046458243471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0.83632848436826013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33.453139374730412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Guarulhos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Guarulhos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Guarulhos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729.42092192588348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799.64300525921681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Guarulhos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6078.5076827156954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Guarulhos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303.92538413578478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638.24330668514813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1166.7013215498189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Guarulhos / SP</v>
      </c>
      <c r="D128" s="295"/>
      <c r="E128" s="296">
        <f>Licitante!D83</f>
        <v>0.05</v>
      </c>
      <c r="F128" s="262">
        <f>E128+F122</f>
        <v>0.14250000000000002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8187.3776950864476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Guarulhos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2309.1600578181819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799.64300525921681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6078.5076827156954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8187.3776950864476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8187.38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D1E6D-F9BB-49F2-89E2-C0A8B70CE6ED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DRF/Guarulhos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6275.2</v>
      </c>
      <c r="G7" s="349">
        <f>ROUND((1/C7)*F7,7)</f>
        <v>5.2293333000000004</v>
      </c>
      <c r="H7" s="350">
        <f>IF('CALCULO SIMPLES'!B37 = "m2",'Áreas a serem limpas'!B4,0)</f>
        <v>260</v>
      </c>
      <c r="I7" s="351">
        <f>G7*H7</f>
        <v>1359.6266580000001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6275.2</v>
      </c>
      <c r="G8" s="349">
        <f>ROUND((1/C8)*F8,7)</f>
        <v>5.2293333000000004</v>
      </c>
      <c r="H8" s="350">
        <f>IF('CALCULO SIMPLES'!B37 = "m2",'Áreas a serem limpas'!B5,0)</f>
        <v>2100</v>
      </c>
      <c r="I8" s="351">
        <f t="shared" ref="I8:I14" si="0">G8*H8</f>
        <v>10981.59993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6275.2</v>
      </c>
      <c r="G9" s="349">
        <f>ROUND((1/C9)*F9,7)</f>
        <v>13.9448889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6275.2</v>
      </c>
      <c r="G10" s="349">
        <f t="shared" ref="G10:G11" si="1">ROUND((1/C10)*F10,7)</f>
        <v>2.5100799999999999</v>
      </c>
      <c r="H10" s="350">
        <f>IF('CALCULO SIMPLES'!B37 = "m2",'Áreas a serem limpas'!B7,0)</f>
        <v>420</v>
      </c>
      <c r="I10" s="351">
        <f t="shared" si="0"/>
        <v>1054.2336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6275.2</v>
      </c>
      <c r="G11" s="349">
        <f t="shared" si="1"/>
        <v>3.4862221999999998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6275.2</v>
      </c>
      <c r="G12" s="349">
        <f>ROUND((1/C12)*F12,7)</f>
        <v>4.1834667000000003</v>
      </c>
      <c r="H12" s="350">
        <f>IF('CALCULO SIMPLES'!B37 = "m2",'Áreas a serem limpas'!B9,0)</f>
        <v>445</v>
      </c>
      <c r="I12" s="351">
        <f t="shared" si="0"/>
        <v>1861.6426815000002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391.22000000000025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6275.2</v>
      </c>
      <c r="G14" s="349">
        <f>ROUND((1/C14)*F14,7)</f>
        <v>20.917333299999999</v>
      </c>
      <c r="H14" s="350">
        <f>IF('CALCULO SIMPLES'!B37 = "m2",'Áreas a serem limpas'!B10,0)</f>
        <v>210</v>
      </c>
      <c r="I14" s="351">
        <f t="shared" si="0"/>
        <v>4392.6399929999998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7892.28</v>
      </c>
      <c r="G15" s="349">
        <f>ROUND((1/C15)*F15,7)</f>
        <v>26.307600000000001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20040.9628625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DRF/Guarulhos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6275.2</v>
      </c>
      <c r="G19" s="362">
        <f>ROUND((1/C19)*F19,7)</f>
        <v>2.3241480999999999</v>
      </c>
      <c r="H19" s="363">
        <f>IF('CALCULO SIMPLES'!B37 = "m2",'Áreas a serem limpas'!B13,0)</f>
        <v>1350</v>
      </c>
      <c r="I19" s="364">
        <f>G19*H19</f>
        <v>3137.5999349999997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6275.2</v>
      </c>
      <c r="G20" s="362">
        <f t="shared" ref="G20:G22" si="2">ROUND((1/C20)*F20,7)</f>
        <v>0.69724439999999999</v>
      </c>
      <c r="H20" s="363">
        <f>IF('CALCULO SIMPLES'!B37 = "m2",'Áreas a serem limpas'!B14,0)</f>
        <v>120</v>
      </c>
      <c r="I20" s="364">
        <f t="shared" ref="I20:I22" si="3">G20*H20</f>
        <v>83.669327999999993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6275.2</v>
      </c>
      <c r="G21" s="362">
        <f t="shared" si="2"/>
        <v>2.3241480999999999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6275.2</v>
      </c>
      <c r="G22" s="362">
        <f t="shared" si="2"/>
        <v>2.3241480999999999</v>
      </c>
      <c r="H22" s="363">
        <f>IF('CALCULO SIMPLES'!B37 = "m2",'Áreas a serem limpas'!B16,0)</f>
        <v>925</v>
      </c>
      <c r="I22" s="364">
        <f t="shared" si="3"/>
        <v>2149.8369924999997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6275.2</v>
      </c>
      <c r="G23" s="362">
        <f>ROUND((1/C23)*F23,7)</f>
        <v>2.3241480999999999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6275.2</v>
      </c>
      <c r="G24" s="362">
        <f>ROUND((1/C24)*F24,7)</f>
        <v>6.2752000000000002E-2</v>
      </c>
      <c r="H24" s="363">
        <f>IF('CALCULO SIMPLES'!B37 = "m2",'Áreas a serem limpas'!B18,0)</f>
        <v>660</v>
      </c>
      <c r="I24" s="364">
        <f>G24*H24</f>
        <v>41.416319999999999</v>
      </c>
      <c r="J24" s="369">
        <f>SUM(I19:I24)</f>
        <v>5412.5225754999992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DRF/Guarulhos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6699.83</v>
      </c>
      <c r="G29" s="379">
        <f>ROUND(F29*E29,7)</f>
        <v>1.4947321</v>
      </c>
      <c r="H29" s="380">
        <f>IF('CALCULO SIMPLES'!B37 = "m2",'Áreas a serem limpas'!B29+'Áreas a serem limpas'!B30,0)</f>
        <v>699.93000000000006</v>
      </c>
      <c r="I29" s="381">
        <f>G29*H29</f>
        <v>1046.207838753</v>
      </c>
      <c r="J29" s="381">
        <f>I29</f>
        <v>1046.207838753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DRF/Guarulhos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8187.38</v>
      </c>
      <c r="G34" s="362">
        <f>F34*E34</f>
        <v>0.361063458</v>
      </c>
      <c r="H34" s="363">
        <f>IF('CALCULO SIMPLES'!B37 = "m2",'Áreas a serem limpas'!B28+'Áreas a serem limpas'!B31,0)</f>
        <v>91.57</v>
      </c>
      <c r="I34" s="390">
        <f>G34*H34</f>
        <v>33.062580849059998</v>
      </c>
      <c r="J34" s="391">
        <f>I34</f>
        <v>33.062580849059998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26532.75585760206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DRF/Guarulhos</v>
      </c>
      <c r="B39" s="398" t="s">
        <v>222</v>
      </c>
      <c r="C39" s="387" t="s">
        <v>225</v>
      </c>
      <c r="D39" s="399">
        <f t="shared" ref="D39:D44" si="4">G7</f>
        <v>5.2293333000000004</v>
      </c>
      <c r="E39" s="400"/>
      <c r="F39" s="388">
        <f t="shared" ref="F39:F44" si="5">H7</f>
        <v>260</v>
      </c>
      <c r="G39" s="401">
        <f t="shared" ref="G39:G52" si="6">D39*F39</f>
        <v>1359.6266580000001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5.2293333000000004</v>
      </c>
      <c r="E40" s="400"/>
      <c r="F40" s="388">
        <f t="shared" si="5"/>
        <v>2100</v>
      </c>
      <c r="G40" s="401">
        <f t="shared" si="6"/>
        <v>10981.59993</v>
      </c>
    </row>
    <row r="41" spans="1:12" ht="27.4" customHeight="1">
      <c r="A41" s="403"/>
      <c r="B41" s="403"/>
      <c r="C41" s="387" t="s">
        <v>397</v>
      </c>
      <c r="D41" s="399">
        <f t="shared" si="4"/>
        <v>13.9448889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2.5100799999999999</v>
      </c>
      <c r="E42" s="400"/>
      <c r="F42" s="388">
        <f t="shared" si="5"/>
        <v>420</v>
      </c>
      <c r="G42" s="401">
        <f t="shared" si="6"/>
        <v>1054.2336</v>
      </c>
    </row>
    <row r="43" spans="1:12" ht="27.4" customHeight="1">
      <c r="A43" s="403"/>
      <c r="B43" s="403"/>
      <c r="C43" s="387" t="s">
        <v>229</v>
      </c>
      <c r="D43" s="399">
        <f t="shared" si="4"/>
        <v>3.4862221999999998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4.1834667000000003</v>
      </c>
      <c r="E44" s="400"/>
      <c r="F44" s="388">
        <f t="shared" si="5"/>
        <v>445</v>
      </c>
      <c r="G44" s="401">
        <f t="shared" si="6"/>
        <v>1861.6426815000002</v>
      </c>
    </row>
    <row r="45" spans="1:12" ht="31" customHeight="1">
      <c r="A45" s="403"/>
      <c r="B45" s="403"/>
      <c r="C45" s="387" t="s">
        <v>399</v>
      </c>
      <c r="D45" s="399">
        <f>G14</f>
        <v>20.917333299999999</v>
      </c>
      <c r="E45" s="400"/>
      <c r="F45" s="388">
        <f>H14</f>
        <v>210</v>
      </c>
      <c r="G45" s="401">
        <f t="shared" si="6"/>
        <v>4392.6399929999998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26.307600000000001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2.3241480999999999</v>
      </c>
      <c r="E47" s="400"/>
      <c r="F47" s="388">
        <f t="shared" ref="F47:F52" si="8">H19</f>
        <v>1350</v>
      </c>
      <c r="G47" s="401">
        <f t="shared" si="6"/>
        <v>3137.5999349999997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0.69724439999999999</v>
      </c>
      <c r="E48" s="400"/>
      <c r="F48" s="388">
        <f t="shared" si="8"/>
        <v>120</v>
      </c>
      <c r="G48" s="401">
        <f t="shared" si="6"/>
        <v>83.669327999999993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2.3241480999999999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2.3241480999999999</v>
      </c>
      <c r="E50" s="400"/>
      <c r="F50" s="388">
        <f t="shared" si="8"/>
        <v>925</v>
      </c>
      <c r="G50" s="401">
        <f t="shared" si="6"/>
        <v>2149.8369924999997</v>
      </c>
    </row>
    <row r="51" spans="1:10" ht="27.4" customHeight="1">
      <c r="A51" s="403"/>
      <c r="B51" s="403"/>
      <c r="C51" s="387" t="s">
        <v>238</v>
      </c>
      <c r="D51" s="399">
        <f t="shared" si="7"/>
        <v>2.3241480999999999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6.2752000000000002E-2</v>
      </c>
      <c r="E52" s="400"/>
      <c r="F52" s="388">
        <f t="shared" si="8"/>
        <v>660</v>
      </c>
      <c r="G52" s="401">
        <f t="shared" si="6"/>
        <v>41.416319999999999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391.22000000000025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1.4947321</v>
      </c>
      <c r="E54" s="400"/>
      <c r="F54" s="388">
        <f>H29</f>
        <v>699.93000000000006</v>
      </c>
      <c r="G54" s="401">
        <f>D54*F54</f>
        <v>1046.207838753</v>
      </c>
    </row>
    <row r="55" spans="1:10" ht="28.4" customHeight="1">
      <c r="A55" s="403"/>
      <c r="B55" s="406"/>
      <c r="C55" s="387" t="s">
        <v>432</v>
      </c>
      <c r="D55" s="411">
        <f>G34</f>
        <v>0.361063458</v>
      </c>
      <c r="E55" s="400"/>
      <c r="F55" s="388">
        <f>H34</f>
        <v>91.57</v>
      </c>
      <c r="G55" s="401">
        <f>D55*F55</f>
        <v>33.062580849059998</v>
      </c>
    </row>
    <row r="56" spans="1:10" ht="31" customHeight="1">
      <c r="A56" s="406"/>
      <c r="B56" s="339" t="s">
        <v>201</v>
      </c>
      <c r="C56" s="340"/>
      <c r="D56" s="341" t="str">
        <f>Licitante!B3</f>
        <v>DRF/Guarulhos</v>
      </c>
      <c r="E56" s="341"/>
      <c r="F56" s="342"/>
      <c r="G56" s="412">
        <f>SUM(G39:G55)</f>
        <v>26532.75585760206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260</v>
      </c>
      <c r="D61" s="423" t="s">
        <v>439</v>
      </c>
      <c r="E61" s="424">
        <f>'Servente 20h'!H142</f>
        <v>4279.3999999999996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2100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420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445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210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1350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120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925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660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304.18</v>
      </c>
      <c r="D76" s="423" t="s">
        <v>442</v>
      </c>
      <c r="E76" s="424">
        <f>'Limpador de vidros sem risco- D'!H140</f>
        <v>6699.83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395.75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91.57</v>
      </c>
      <c r="D78" s="423" t="s">
        <v>443</v>
      </c>
      <c r="E78" s="441">
        <f>'Limpador de vidros com risco- D'!H140</f>
        <v>8187.38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7281.5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26532.75585760206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3641.1800000000003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475.61500000000001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30649.550857602062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735589.22058244946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3F583-1E9D-47AD-A951-3281EC12E98A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0.05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B56C2351-465E-4694-8673-15037D003F26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3DADF1B4-6AB8-43BB-8C87-8414B3C4646D}"/>
</file>

<file path=customXml/itemProps2.xml><?xml version="1.0" encoding="utf-8"?>
<ds:datastoreItem xmlns:ds="http://schemas.openxmlformats.org/officeDocument/2006/customXml" ds:itemID="{3B7CCF01-0465-4CED-97D4-0D850EF95417}"/>
</file>

<file path=customXml/itemProps3.xml><?xml version="1.0" encoding="utf-8"?>
<ds:datastoreItem xmlns:ds="http://schemas.openxmlformats.org/officeDocument/2006/customXml" ds:itemID="{3C415E21-C0BA-49B3-A6C6-57487980B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2025-11-24T11:51:18Z</dcterms:created>
  <dcterms:modified xsi:type="dcterms:W3CDTF">2025-11-24T11:51:19Z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